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INSIP" sheetId="1" r:id="rId4"/>
    <sheet state="visible" name="SPP + uang pangkal" sheetId="2" r:id="rId5"/>
    <sheet state="visible" name="uang sarpras" sheetId="3" r:id="rId6"/>
    <sheet state="visible" name="cluster" sheetId="4" r:id="rId7"/>
    <sheet state="visible" name="defisit" sheetId="5" r:id="rId8"/>
    <sheet state="visible" name="biaya personal" sheetId="6" r:id="rId9"/>
  </sheets>
  <definedNames/>
  <calcPr/>
</workbook>
</file>

<file path=xl/sharedStrings.xml><?xml version="1.0" encoding="utf-8"?>
<sst xmlns="http://schemas.openxmlformats.org/spreadsheetml/2006/main" count="208" uniqueCount="116">
  <si>
    <t>Prinsip Manajemen Keuangan Sekolah</t>
  </si>
  <si>
    <r>
      <rPr>
        <rFont val="Calibri"/>
        <color theme="1"/>
        <sz val="14.0"/>
      </rPr>
      <t>1.</t>
    </r>
    <r>
      <rPr>
        <rFont val="Calibri"/>
        <b/>
        <color theme="1"/>
        <sz val="14.0"/>
      </rPr>
      <t xml:space="preserve"> Non profit atau cost center</t>
    </r>
    <r>
      <rPr>
        <rFont val="Calibri"/>
        <color theme="1"/>
        <sz val="14.0"/>
      </rPr>
      <t>, sehingga harus dibangun solusi bersama (yayasan, sekolah, komite, masyarakat, dan pemerintah)</t>
    </r>
  </si>
  <si>
    <r>
      <rPr>
        <rFont val="Calibri"/>
        <color theme="1"/>
        <sz val="14.0"/>
      </rPr>
      <t xml:space="preserve">2. </t>
    </r>
    <r>
      <rPr>
        <rFont val="Calibri"/>
        <b/>
        <color theme="1"/>
        <sz val="14.0"/>
      </rPr>
      <t>Transparan</t>
    </r>
    <r>
      <rPr>
        <rFont val="Calibri"/>
        <color theme="1"/>
        <sz val="14.0"/>
      </rPr>
      <t xml:space="preserve"> : penyusunan budget, pelaksanaan dan monitoringnya harus dikawal bersama</t>
    </r>
  </si>
  <si>
    <r>
      <rPr>
        <rFont val="Calibri"/>
        <color theme="1"/>
        <sz val="14.0"/>
      </rPr>
      <t xml:space="preserve">3. </t>
    </r>
    <r>
      <rPr>
        <rFont val="Calibri"/>
        <b/>
        <color theme="1"/>
        <sz val="14.0"/>
      </rPr>
      <t>Keadilan</t>
    </r>
    <r>
      <rPr>
        <rFont val="Calibri"/>
        <color theme="1"/>
        <sz val="14.0"/>
      </rPr>
      <t xml:space="preserve"> : semua siswa berhak mendapatkan fasilitas yang memadai</t>
    </r>
  </si>
  <si>
    <r>
      <rPr>
        <rFont val="Calibri"/>
        <color theme="1"/>
        <sz val="14.0"/>
      </rPr>
      <t xml:space="preserve">4. </t>
    </r>
    <r>
      <rPr>
        <rFont val="Calibri"/>
        <b/>
        <color theme="1"/>
        <sz val="14.0"/>
      </rPr>
      <t>Efektif</t>
    </r>
    <r>
      <rPr>
        <rFont val="Calibri"/>
        <color theme="1"/>
        <sz val="14.0"/>
      </rPr>
      <t xml:space="preserve"> : pelaksanaan anggaran keuangan harus mampu meraih target/tujuan pembelajaran</t>
    </r>
  </si>
  <si>
    <r>
      <rPr>
        <rFont val="Calibri"/>
        <color theme="1"/>
        <sz val="14.0"/>
      </rPr>
      <t xml:space="preserve">5. </t>
    </r>
    <r>
      <rPr>
        <rFont val="Calibri"/>
        <b/>
        <color theme="1"/>
        <sz val="14.0"/>
      </rPr>
      <t>Efisien</t>
    </r>
    <r>
      <rPr>
        <rFont val="Calibri"/>
        <color theme="1"/>
        <sz val="14.0"/>
      </rPr>
      <t xml:space="preserve"> : biaya dalam anggaran diupayakan bisa lebih dihemat untuk dana darurat ke depannya</t>
    </r>
  </si>
  <si>
    <r>
      <rPr>
        <rFont val="Calibri"/>
        <color theme="1"/>
        <sz val="14.0"/>
      </rPr>
      <t xml:space="preserve">6. </t>
    </r>
    <r>
      <rPr>
        <rFont val="Calibri"/>
        <b/>
        <color theme="1"/>
        <sz val="14.0"/>
      </rPr>
      <t>Akuntabel</t>
    </r>
    <r>
      <rPr>
        <rFont val="Calibri"/>
        <color theme="1"/>
        <sz val="14.0"/>
      </rPr>
      <t xml:space="preserve"> : setiap penerimaan dan pengeluaran uang wajib disediakan nota/bukti transaksi untuk pertanggungjawaban, </t>
    </r>
  </si>
  <si>
    <t>serta keuangan wajib dilaporkan secara periodik kepada stakeholder</t>
  </si>
  <si>
    <t>Biaya Pendidikan ada 4 jenis :</t>
  </si>
  <si>
    <t>1. Biaya personal : biaya yang kembali kepada kebutuhan personal siswa &gt;&gt; seragam, buku, ekstrakurikuler</t>
  </si>
  <si>
    <t>2. Biaya jasa pendidikan : biaya yg dibayarkan utk operasional pendidikan sbg kewajiban siswa bersekolah disitu &gt;&gt; SPP dan uang pangkal</t>
  </si>
  <si>
    <t>3. Biaya infaq sarpras : biaya yg dibayarkan sbg sumbangan/infaq utk sarana prasarana &gt;&gt; infaq pembangunan, infaq sarana</t>
  </si>
  <si>
    <t>4. Biaya lain-lain : biaya yang tidak termasuk kategori ketiga biaya di atas</t>
  </si>
  <si>
    <t>STRUKTUR BIAYA SPP DAN UANG PANGKAL SISWA BARU</t>
  </si>
  <si>
    <t>STRUKTUR BIAYA SPP DAN UANG DAFTAR ULANG SISWA LAMA</t>
  </si>
  <si>
    <t>Kelas</t>
  </si>
  <si>
    <t>jumlah murid</t>
  </si>
  <si>
    <t>jumlah guru</t>
  </si>
  <si>
    <t>SPP</t>
  </si>
  <si>
    <t>Uang Pangkal</t>
  </si>
  <si>
    <t>Uang Daftar Ulang</t>
  </si>
  <si>
    <t>biaya operasional per bulan</t>
  </si>
  <si>
    <t>jenis biaya</t>
  </si>
  <si>
    <t>volume</t>
  </si>
  <si>
    <t>harga satuan</t>
  </si>
  <si>
    <t>total</t>
  </si>
  <si>
    <t>gaji guru</t>
  </si>
  <si>
    <t>uang kegiatan</t>
  </si>
  <si>
    <t>alat peraga</t>
  </si>
  <si>
    <t>listrik, air</t>
  </si>
  <si>
    <t>pulsa data</t>
  </si>
  <si>
    <t>ATK</t>
  </si>
  <si>
    <t>Lain-lain</t>
  </si>
  <si>
    <t>Total biaya operasional per bulan</t>
  </si>
  <si>
    <t>Total biaya operasional per tahun</t>
  </si>
  <si>
    <t>Saving utk tahun depan</t>
  </si>
  <si>
    <t>Total biaya operasional setahun plus saving</t>
  </si>
  <si>
    <t>biaya per siswa di tahun pertama</t>
  </si>
  <si>
    <t>biaya per siswa di tahun kedua</t>
  </si>
  <si>
    <t>uang pangkal</t>
  </si>
  <si>
    <t>uang daftar ulang</t>
  </si>
  <si>
    <t>STRUKTUR BIAYA SPP DAN UANG PANGKAL SISWA BARU UNTUK PONPES</t>
  </si>
  <si>
    <t>STRUKTUR BIAYA SPP DAN UANG PANGKAL SISWA LAMA UNTUK PONPES</t>
  </si>
  <si>
    <t>SEWA SARPRAS ASRAMA (PESANTREN)</t>
  </si>
  <si>
    <t>BIAYA MAKAN ASRAMA</t>
  </si>
  <si>
    <t xml:space="preserve">defisit </t>
  </si>
  <si>
    <t>defisit total</t>
  </si>
  <si>
    <t>solusi defisit :</t>
  </si>
  <si>
    <t>1. Menaikkan SPP di atas harga pasar, misal harga pasar 1 juta maka SPP di atas 1 juta</t>
  </si>
  <si>
    <t>2. muhsinin/donatur tetap utk backup operasional rutin</t>
  </si>
  <si>
    <t>&gt;&gt;</t>
  </si>
  <si>
    <t>yayasan, komite, masyarakat, pemerintah/grant/hibah, lembaga wakaf/zakat/BMT</t>
  </si>
  <si>
    <t>3. program beasiswa santri asuh</t>
  </si>
  <si>
    <t>JENIS SARPRAS</t>
  </si>
  <si>
    <t>RUANG KELAS DAN MEJA KURSI</t>
  </si>
  <si>
    <t>jumlah saham wakaf</t>
  </si>
  <si>
    <t>total sarpras</t>
  </si>
  <si>
    <t>hasil rapat</t>
  </si>
  <si>
    <t>wakaf murid</t>
  </si>
  <si>
    <t>target sarpras</t>
  </si>
  <si>
    <t xml:space="preserve">wakaf per saham </t>
  </si>
  <si>
    <t>muhsinin luar</t>
  </si>
  <si>
    <t>pembangunan ruang kelas</t>
  </si>
  <si>
    <t>pembelian tanah</t>
  </si>
  <si>
    <t>meja kursi</t>
  </si>
  <si>
    <t>pembangunan gedung sekolah</t>
  </si>
  <si>
    <t>sarpras lainnya</t>
  </si>
  <si>
    <t>legal</t>
  </si>
  <si>
    <t>lainnya</t>
  </si>
  <si>
    <t>total biaya sarpras</t>
  </si>
  <si>
    <t>total biaya prasarana</t>
  </si>
  <si>
    <t>biaya sarpras per siswa</t>
  </si>
  <si>
    <t>biaya prasarana per saham wakaf</t>
  </si>
  <si>
    <t>Sasaran calon muhsinin :</t>
  </si>
  <si>
    <t>1. Cluster Eksekutif di Komite</t>
  </si>
  <si>
    <t>2. Muhsinin dari Luar</t>
  </si>
  <si>
    <t>3. Badan Wakaf atau Lembaga Zakat dan BMT</t>
  </si>
  <si>
    <t>4. Bantuan pendidikan dari pemerintah, CSR atau lembaga sosial lainnya</t>
  </si>
  <si>
    <t>CLUSTER ORANG TUA MURID BERDASARKAN PENGHASILAN DAN KEWAJIBAN RUTIN BULANAN</t>
  </si>
  <si>
    <t>jumlah penghasilan bulanan</t>
  </si>
  <si>
    <t>biaya bulanan</t>
  </si>
  <si>
    <t>kewajiban rutin :</t>
  </si>
  <si>
    <t>1. angsuran rumah/kontrakan</t>
  </si>
  <si>
    <t>2. biaya listrik, telp, internet, air</t>
  </si>
  <si>
    <t>3. biaya pendidikan anak</t>
  </si>
  <si>
    <t>4. angsuran/iuran lainnya</t>
  </si>
  <si>
    <t>total kewajiban rutin bulanan</t>
  </si>
  <si>
    <t xml:space="preserve">kategori wali murid </t>
  </si>
  <si>
    <t>ekonomis</t>
  </si>
  <si>
    <t>kategori wali murid berdasarkan % kewajiban rutin bulanan terhadap penghasilan</t>
  </si>
  <si>
    <t>&gt;35%</t>
  </si>
  <si>
    <t>&gt;&gt; bayar per bulan, kalo macet masuk program beasiswa</t>
  </si>
  <si>
    <t>bisnis</t>
  </si>
  <si>
    <t>30-35%</t>
  </si>
  <si>
    <t>&gt;&gt; wajib lunas SPP dan uang pangkal minimal 3 bulan</t>
  </si>
  <si>
    <t>eksekutif</t>
  </si>
  <si>
    <t>&lt;30%</t>
  </si>
  <si>
    <t>&gt;&gt; wajib lunas SPP dan uang pangkal di depan</t>
  </si>
  <si>
    <t>TARGET PENGELUARAN PER TAHUN</t>
  </si>
  <si>
    <t>JUMLAH MURID</t>
  </si>
  <si>
    <t>BIAYA PER SISWA PER TAHUN</t>
  </si>
  <si>
    <t>BIAYA PER SISWA PER BULAN</t>
  </si>
  <si>
    <t>Potensi penerimaan SPP dan Uang Pangkal per tahun</t>
  </si>
  <si>
    <t>Penyisihan SPP dan Uang Pangkal macet</t>
  </si>
  <si>
    <t>Potensi Defisit</t>
  </si>
  <si>
    <t>Kebutuhan Beasiswa Orangtua Asuh per Tahun</t>
  </si>
  <si>
    <t>Kebutuhan Beasiswa Orangtua Asuh per Bulan</t>
  </si>
  <si>
    <t>Dibuat 3 pilihan nominal beasiswa per bulan</t>
  </si>
  <si>
    <t>target beasiswa</t>
  </si>
  <si>
    <t>Nominal Beasiswa per bulan:</t>
  </si>
  <si>
    <t>target jumlah muhsinin</t>
  </si>
  <si>
    <t>Total Target Beasiswa Orangtua Asuh per bulan</t>
  </si>
  <si>
    <t>Biaya Personal :</t>
  </si>
  <si>
    <t>Biaya Seragam</t>
  </si>
  <si>
    <t>Biaya Buku</t>
  </si>
  <si>
    <t>Biaya Ekstrakurikuler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</si>
</sst>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(* #,##0_);_(* \(#,##0\);_(* &quot;-&quot;??_);_(@_)"/>
  </numFmts>
  <fonts count="10">
    <font>
      <sz val="11.0"/>
      <color theme="1"/>
      <name val="Calibri"/>
      <scheme val="minor"/>
    </font>
    <font>
      <sz val="11.0"/>
      <color theme="1"/>
      <name val="Calibri"/>
    </font>
    <font>
      <b/>
      <sz val="14.0"/>
      <color theme="1"/>
      <name val="Calibri"/>
    </font>
    <font>
      <sz val="14.0"/>
      <color theme="1"/>
      <name val="Calibri"/>
    </font>
    <font>
      <b/>
      <sz val="12.0"/>
      <color theme="1"/>
      <name val="Calibri"/>
    </font>
    <font>
      <b/>
      <sz val="15.0"/>
      <color theme="1"/>
      <name val="Calibri"/>
    </font>
    <font>
      <sz val="15.0"/>
      <color theme="1"/>
      <name val="Calibri"/>
    </font>
    <font>
      <b/>
      <sz val="24.0"/>
      <color theme="1"/>
      <name val="Calibri"/>
    </font>
    <font/>
    <font>
      <b/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18">
    <border/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vertical="center"/>
    </xf>
    <xf borderId="0" fillId="0" fontId="2" numFmtId="0" xfId="0" applyAlignment="1" applyFont="1">
      <alignment vertical="center"/>
    </xf>
    <xf borderId="0" fillId="0" fontId="3" numFmtId="0" xfId="0" applyAlignment="1" applyFont="1">
      <alignment vertical="center"/>
    </xf>
    <xf borderId="0" fillId="0" fontId="1" numFmtId="164" xfId="0" applyAlignment="1" applyFont="1" applyNumberFormat="1">
      <alignment shrinkToFit="0" vertical="center" wrapText="1"/>
    </xf>
    <xf borderId="0" fillId="0" fontId="2" numFmtId="164" xfId="0" applyAlignment="1" applyFont="1" applyNumberFormat="1">
      <alignment horizontal="center" shrinkToFit="0" vertical="center" wrapText="1"/>
    </xf>
    <xf borderId="0" fillId="0" fontId="4" numFmtId="164" xfId="0" applyAlignment="1" applyFont="1" applyNumberFormat="1">
      <alignment horizontal="center" shrinkToFit="0" vertical="center" wrapText="1"/>
    </xf>
    <xf borderId="1" fillId="0" fontId="5" numFmtId="164" xfId="0" applyAlignment="1" applyBorder="1" applyFont="1" applyNumberFormat="1">
      <alignment shrinkToFit="0" vertical="center" wrapText="1"/>
    </xf>
    <xf borderId="2" fillId="0" fontId="6" numFmtId="164" xfId="0" applyAlignment="1" applyBorder="1" applyFont="1" applyNumberFormat="1">
      <alignment shrinkToFit="0" vertical="center" wrapText="1"/>
    </xf>
    <xf borderId="3" fillId="0" fontId="7" numFmtId="164" xfId="0" applyAlignment="1" applyBorder="1" applyFont="1" applyNumberFormat="1">
      <alignment shrinkToFit="0" vertical="center" wrapText="1"/>
    </xf>
    <xf borderId="4" fillId="0" fontId="5" numFmtId="164" xfId="0" applyAlignment="1" applyBorder="1" applyFont="1" applyNumberFormat="1">
      <alignment shrinkToFit="0" vertical="center" wrapText="1"/>
    </xf>
    <xf borderId="0" fillId="0" fontId="6" numFmtId="164" xfId="0" applyAlignment="1" applyFont="1" applyNumberFormat="1">
      <alignment shrinkToFit="0" vertical="center" wrapText="1"/>
    </xf>
    <xf borderId="5" fillId="0" fontId="7" numFmtId="164" xfId="0" applyAlignment="1" applyBorder="1" applyFont="1" applyNumberFormat="1">
      <alignment shrinkToFit="0" vertical="center" wrapText="1"/>
    </xf>
    <xf borderId="6" fillId="0" fontId="5" numFmtId="164" xfId="0" applyAlignment="1" applyBorder="1" applyFont="1" applyNumberFormat="1">
      <alignment shrinkToFit="0" vertical="center" wrapText="1"/>
    </xf>
    <xf borderId="7" fillId="0" fontId="1" numFmtId="164" xfId="0" applyAlignment="1" applyBorder="1" applyFont="1" applyNumberFormat="1">
      <alignment shrinkToFit="0" vertical="center" wrapText="1"/>
    </xf>
    <xf borderId="8" fillId="0" fontId="7" numFmtId="164" xfId="0" applyAlignment="1" applyBorder="1" applyFont="1" applyNumberFormat="1">
      <alignment shrinkToFit="0" vertical="center" wrapText="1"/>
    </xf>
    <xf borderId="6" fillId="0" fontId="4" numFmtId="164" xfId="0" applyAlignment="1" applyBorder="1" applyFont="1" applyNumberFormat="1">
      <alignment shrinkToFit="0" vertical="center" wrapText="1"/>
    </xf>
    <xf borderId="9" fillId="0" fontId="2" numFmtId="164" xfId="0" applyAlignment="1" applyBorder="1" applyFont="1" applyNumberFormat="1">
      <alignment horizontal="center" shrinkToFit="0" vertical="center" wrapText="1"/>
    </xf>
    <xf borderId="10" fillId="0" fontId="8" numFmtId="0" xfId="0" applyAlignment="1" applyBorder="1" applyFont="1">
      <alignment vertical="center"/>
    </xf>
    <xf borderId="11" fillId="0" fontId="8" numFmtId="0" xfId="0" applyAlignment="1" applyBorder="1" applyFont="1">
      <alignment vertical="center"/>
    </xf>
    <xf borderId="12" fillId="0" fontId="4" numFmtId="164" xfId="0" applyAlignment="1" applyBorder="1" applyFont="1" applyNumberFormat="1">
      <alignment horizontal="center" shrinkToFit="0" vertical="center" wrapText="1"/>
    </xf>
    <xf borderId="12" fillId="0" fontId="1" numFmtId="164" xfId="0" applyAlignment="1" applyBorder="1" applyFont="1" applyNumberFormat="1">
      <alignment shrinkToFit="0" vertical="center" wrapText="1"/>
    </xf>
    <xf borderId="12" fillId="0" fontId="1" numFmtId="9" xfId="0" applyAlignment="1" applyBorder="1" applyFont="1" applyNumberFormat="1">
      <alignment shrinkToFit="0" vertical="center" wrapText="1"/>
    </xf>
    <xf borderId="13" fillId="2" fontId="1" numFmtId="164" xfId="0" applyAlignment="1" applyBorder="1" applyFill="1" applyFont="1" applyNumberFormat="1">
      <alignment shrinkToFit="0" vertical="center" wrapText="1"/>
    </xf>
    <xf borderId="12" fillId="2" fontId="1" numFmtId="164" xfId="0" applyAlignment="1" applyBorder="1" applyFont="1" applyNumberFormat="1">
      <alignment shrinkToFit="0" vertical="center" wrapText="1"/>
    </xf>
    <xf borderId="3" fillId="0" fontId="2" numFmtId="164" xfId="0" applyAlignment="1" applyBorder="1" applyFont="1" applyNumberFormat="1">
      <alignment shrinkToFit="0" vertical="center" wrapText="1"/>
    </xf>
    <xf borderId="7" fillId="0" fontId="6" numFmtId="164" xfId="0" applyAlignment="1" applyBorder="1" applyFont="1" applyNumberFormat="1">
      <alignment shrinkToFit="0" vertical="center" wrapText="1"/>
    </xf>
    <xf borderId="12" fillId="0" fontId="1" numFmtId="0" xfId="0" applyAlignment="1" applyBorder="1" applyFont="1">
      <alignment shrinkToFit="0" vertical="center" wrapText="1"/>
    </xf>
    <xf borderId="0" fillId="0" fontId="9" numFmtId="164" xfId="0" applyAlignment="1" applyFont="1" applyNumberFormat="1">
      <alignment horizontal="center" shrinkToFit="0" vertical="center" wrapText="1"/>
    </xf>
    <xf borderId="1" fillId="0" fontId="1" numFmtId="164" xfId="0" applyAlignment="1" applyBorder="1" applyFont="1" applyNumberFormat="1">
      <alignment shrinkToFit="0" vertical="center" wrapText="1"/>
    </xf>
    <xf borderId="2" fillId="0" fontId="1" numFmtId="164" xfId="0" applyAlignment="1" applyBorder="1" applyFont="1" applyNumberFormat="1">
      <alignment shrinkToFit="0" vertical="center" wrapText="1"/>
    </xf>
    <xf borderId="3" fillId="0" fontId="1" numFmtId="9" xfId="0" applyAlignment="1" applyBorder="1" applyFont="1" applyNumberFormat="1">
      <alignment shrinkToFit="0" vertical="center" wrapText="1"/>
    </xf>
    <xf borderId="4" fillId="0" fontId="1" numFmtId="164" xfId="0" applyAlignment="1" applyBorder="1" applyFont="1" applyNumberFormat="1">
      <alignment shrinkToFit="0" vertical="center" wrapText="1"/>
    </xf>
    <xf borderId="5" fillId="0" fontId="1" numFmtId="164" xfId="0" applyAlignment="1" applyBorder="1" applyFont="1" applyNumberFormat="1">
      <alignment shrinkToFit="0" vertical="center" wrapText="1"/>
    </xf>
    <xf borderId="6" fillId="0" fontId="1" numFmtId="164" xfId="0" applyAlignment="1" applyBorder="1" applyFont="1" applyNumberFormat="1">
      <alignment shrinkToFit="0" vertical="center" wrapText="1"/>
    </xf>
    <xf borderId="8" fillId="0" fontId="1" numFmtId="9" xfId="0" applyAlignment="1" applyBorder="1" applyFont="1" applyNumberFormat="1">
      <alignment shrinkToFit="0" vertical="center" wrapText="1"/>
    </xf>
    <xf borderId="0" fillId="0" fontId="1" numFmtId="9" xfId="0" applyAlignment="1" applyFont="1" applyNumberFormat="1">
      <alignment shrinkToFit="0" vertical="center" wrapText="1"/>
    </xf>
    <xf borderId="13" fillId="2" fontId="9" numFmtId="164" xfId="0" applyAlignment="1" applyBorder="1" applyFont="1" applyNumberFormat="1">
      <alignment shrinkToFit="0" vertical="center" wrapText="1"/>
    </xf>
    <xf borderId="1" fillId="0" fontId="1" numFmtId="164" xfId="0" applyAlignment="1" applyBorder="1" applyFont="1" applyNumberFormat="1">
      <alignment horizontal="left" shrinkToFit="0" vertical="center" wrapText="1"/>
    </xf>
    <xf borderId="2" fillId="0" fontId="8" numFmtId="0" xfId="0" applyAlignment="1" applyBorder="1" applyFont="1">
      <alignment vertical="center"/>
    </xf>
    <xf borderId="3" fillId="0" fontId="8" numFmtId="0" xfId="0" applyAlignment="1" applyBorder="1" applyFont="1">
      <alignment vertical="center"/>
    </xf>
    <xf borderId="4" fillId="0" fontId="9" numFmtId="164" xfId="0" applyAlignment="1" applyBorder="1" applyFont="1" applyNumberFormat="1">
      <alignment shrinkToFit="0" vertical="center" wrapText="1"/>
    </xf>
    <xf borderId="0" fillId="0" fontId="9" numFmtId="164" xfId="0" applyAlignment="1" applyFont="1" applyNumberFormat="1">
      <alignment shrinkToFit="0" vertical="center" wrapText="1"/>
    </xf>
    <xf borderId="0" fillId="0" fontId="1" numFmtId="164" xfId="0" applyAlignment="1" applyFont="1" applyNumberFormat="1">
      <alignment horizontal="left" shrinkToFit="0" vertical="center" wrapText="1"/>
    </xf>
    <xf borderId="6" fillId="0" fontId="9" numFmtId="164" xfId="0" applyAlignment="1" applyBorder="1" applyFont="1" applyNumberFormat="1">
      <alignment shrinkToFit="0" vertical="center" wrapText="1"/>
    </xf>
    <xf borderId="7" fillId="0" fontId="9" numFmtId="164" xfId="0" applyAlignment="1" applyBorder="1" applyFont="1" applyNumberFormat="1">
      <alignment shrinkToFit="0" vertical="center" wrapText="1"/>
    </xf>
    <xf borderId="8" fillId="0" fontId="1" numFmtId="164" xfId="0" applyAlignment="1" applyBorder="1" applyFont="1" applyNumberFormat="1">
      <alignment shrinkToFit="0" vertical="center" wrapText="1"/>
    </xf>
    <xf borderId="3" fillId="0" fontId="1" numFmtId="164" xfId="0" applyAlignment="1" applyBorder="1" applyFont="1" applyNumberFormat="1">
      <alignment shrinkToFit="0" vertical="center" wrapText="1"/>
    </xf>
    <xf borderId="7" fillId="0" fontId="1" numFmtId="9" xfId="0" applyAlignment="1" applyBorder="1" applyFont="1" applyNumberFormat="1">
      <alignment shrinkToFit="0" vertical="center" wrapText="1"/>
    </xf>
    <xf borderId="14" fillId="0" fontId="1" numFmtId="164" xfId="0" applyAlignment="1" applyBorder="1" applyFont="1" applyNumberFormat="1">
      <alignment shrinkToFit="0" vertical="center" wrapText="1"/>
    </xf>
    <xf borderId="15" fillId="2" fontId="1" numFmtId="164" xfId="0" applyAlignment="1" applyBorder="1" applyFont="1" applyNumberFormat="1">
      <alignment shrinkToFit="0" vertical="center" wrapText="1"/>
    </xf>
    <xf borderId="16" fillId="2" fontId="1" numFmtId="164" xfId="0" applyAlignment="1" applyBorder="1" applyFont="1" applyNumberFormat="1">
      <alignment shrinkToFit="0" vertical="center" wrapText="1"/>
    </xf>
    <xf borderId="17" fillId="2" fontId="1" numFmtId="164" xfId="0" applyAlignment="1" applyBorder="1" applyFont="1" applyNumberForma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9.14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3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3" t="s">
        <v>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/>
      <c r="B5" s="3" t="s">
        <v>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3" t="s">
        <v>3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1"/>
      <c r="B7" s="3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/>
      <c r="B8" s="3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1"/>
      <c r="B9" s="3" t="s">
        <v>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"/>
      <c r="B10" s="3" t="s">
        <v>7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>
      <c r="A12" s="1"/>
      <c r="B12" s="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1"/>
      <c r="B13" s="3" t="s">
        <v>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/>
      <c r="B14" s="3" t="s">
        <v>10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1"/>
      <c r="B15" s="3" t="s">
        <v>11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1"/>
      <c r="B16" s="3" t="s">
        <v>12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9.71"/>
    <col customWidth="1" min="3" max="3" width="9.14"/>
    <col customWidth="1" min="4" max="4" width="24.14"/>
    <col customWidth="1" min="5" max="5" width="19.0"/>
    <col customWidth="1" min="6" max="7" width="9.14"/>
    <col customWidth="1" min="8" max="8" width="19.43"/>
    <col customWidth="1" min="9" max="9" width="9.14"/>
    <col customWidth="1" min="10" max="10" width="24.29"/>
    <col customWidth="1" min="11" max="11" width="12.86"/>
    <col customWidth="1" min="12" max="26" width="9.14"/>
  </cols>
  <sheetData>
    <row r="1">
      <c r="A1" s="4"/>
      <c r="B1" s="5" t="s">
        <v>13</v>
      </c>
      <c r="F1" s="4"/>
      <c r="G1" s="4"/>
      <c r="H1" s="6" t="s">
        <v>14</v>
      </c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4"/>
      <c r="B3" s="7" t="s">
        <v>15</v>
      </c>
      <c r="C3" s="8"/>
      <c r="D3" s="9">
        <v>1.0</v>
      </c>
      <c r="E3" s="4"/>
      <c r="F3" s="4"/>
      <c r="G3" s="4"/>
      <c r="H3" s="7" t="s">
        <v>15</v>
      </c>
      <c r="I3" s="8"/>
      <c r="J3" s="9">
        <v>2.0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27.0" customHeight="1">
      <c r="A4" s="4"/>
      <c r="B4" s="7" t="s">
        <v>16</v>
      </c>
      <c r="C4" s="8"/>
      <c r="D4" s="9">
        <v>20.0</v>
      </c>
      <c r="E4" s="4"/>
      <c r="F4" s="4"/>
      <c r="G4" s="4"/>
      <c r="H4" s="7" t="s">
        <v>16</v>
      </c>
      <c r="I4" s="8"/>
      <c r="J4" s="9">
        <v>20.0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27.0" customHeight="1">
      <c r="A5" s="4"/>
      <c r="B5" s="10" t="s">
        <v>17</v>
      </c>
      <c r="C5" s="11"/>
      <c r="D5" s="12">
        <f>D4/10</f>
        <v>2</v>
      </c>
      <c r="E5" s="4"/>
      <c r="F5" s="4"/>
      <c r="G5" s="4"/>
      <c r="H5" s="10" t="s">
        <v>17</v>
      </c>
      <c r="I5" s="11"/>
      <c r="J5" s="12">
        <f>J4/10</f>
        <v>2</v>
      </c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27.0" customHeight="1">
      <c r="A6" s="4"/>
      <c r="B6" s="10" t="s">
        <v>18</v>
      </c>
      <c r="C6" s="11"/>
      <c r="D6" s="12">
        <f>D28</f>
        <v>200000</v>
      </c>
      <c r="E6" s="4"/>
      <c r="F6" s="4"/>
      <c r="G6" s="4"/>
      <c r="H6" s="10" t="s">
        <v>18</v>
      </c>
      <c r="I6" s="11"/>
      <c r="J6" s="12">
        <f>J28</f>
        <v>200000</v>
      </c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27.0" customHeight="1">
      <c r="A7" s="4"/>
      <c r="B7" s="13" t="s">
        <v>19</v>
      </c>
      <c r="C7" s="14"/>
      <c r="D7" s="15">
        <f>E29</f>
        <v>2748000</v>
      </c>
      <c r="E7" s="4"/>
      <c r="F7" s="4"/>
      <c r="G7" s="4"/>
      <c r="H7" s="16" t="s">
        <v>20</v>
      </c>
      <c r="I7" s="14"/>
      <c r="J7" s="15">
        <f>K29</f>
        <v>876000</v>
      </c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4"/>
      <c r="B9" s="17" t="s">
        <v>21</v>
      </c>
      <c r="C9" s="18"/>
      <c r="D9" s="18"/>
      <c r="E9" s="19"/>
      <c r="F9" s="4"/>
      <c r="G9" s="4"/>
      <c r="H9" s="17" t="s">
        <v>21</v>
      </c>
      <c r="I9" s="18"/>
      <c r="J9" s="18"/>
      <c r="K9" s="19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4"/>
      <c r="B10" s="20" t="s">
        <v>22</v>
      </c>
      <c r="C10" s="20" t="s">
        <v>23</v>
      </c>
      <c r="D10" s="20" t="s">
        <v>24</v>
      </c>
      <c r="E10" s="20" t="s">
        <v>25</v>
      </c>
      <c r="F10" s="4"/>
      <c r="G10" s="4"/>
      <c r="H10" s="20" t="s">
        <v>22</v>
      </c>
      <c r="I10" s="20" t="s">
        <v>23</v>
      </c>
      <c r="J10" s="20" t="s">
        <v>24</v>
      </c>
      <c r="K10" s="20" t="s">
        <v>25</v>
      </c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4"/>
      <c r="B11" s="21" t="s">
        <v>26</v>
      </c>
      <c r="C11" s="21">
        <f>D5</f>
        <v>2</v>
      </c>
      <c r="D11" s="21">
        <v>2000000.0</v>
      </c>
      <c r="E11" s="21">
        <f>D11*C11</f>
        <v>4000000</v>
      </c>
      <c r="F11" s="4"/>
      <c r="G11" s="4"/>
      <c r="H11" s="21" t="s">
        <v>26</v>
      </c>
      <c r="I11" s="21">
        <f>J5</f>
        <v>2</v>
      </c>
      <c r="J11" s="21">
        <v>2000000.0</v>
      </c>
      <c r="K11" s="21">
        <f>J11*I11</f>
        <v>4000000</v>
      </c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4"/>
      <c r="B12" s="21" t="s">
        <v>27</v>
      </c>
      <c r="C12" s="22">
        <v>0.1</v>
      </c>
      <c r="D12" s="21"/>
      <c r="E12" s="21">
        <f>C12*E11</f>
        <v>400000</v>
      </c>
      <c r="F12" s="4"/>
      <c r="G12" s="4"/>
      <c r="H12" s="21" t="s">
        <v>27</v>
      </c>
      <c r="I12" s="22">
        <v>0.1</v>
      </c>
      <c r="J12" s="21"/>
      <c r="K12" s="21">
        <f>I12*K11</f>
        <v>400000</v>
      </c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4"/>
      <c r="B13" s="21" t="s">
        <v>28</v>
      </c>
      <c r="C13" s="22">
        <v>0.1</v>
      </c>
      <c r="D13" s="21"/>
      <c r="E13" s="21">
        <f>C13*E11</f>
        <v>400000</v>
      </c>
      <c r="F13" s="4"/>
      <c r="G13" s="4"/>
      <c r="H13" s="21" t="s">
        <v>28</v>
      </c>
      <c r="I13" s="22">
        <v>0.1</v>
      </c>
      <c r="J13" s="21"/>
      <c r="K13" s="21">
        <f>I13*K11</f>
        <v>400000</v>
      </c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4"/>
      <c r="B14" s="21"/>
      <c r="C14" s="21"/>
      <c r="D14" s="21"/>
      <c r="E14" s="21"/>
      <c r="F14" s="4"/>
      <c r="G14" s="4"/>
      <c r="H14" s="21"/>
      <c r="I14" s="21"/>
      <c r="J14" s="21"/>
      <c r="K14" s="21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4"/>
      <c r="B15" s="21" t="s">
        <v>29</v>
      </c>
      <c r="C15" s="21"/>
      <c r="D15" s="21"/>
      <c r="E15" s="21">
        <v>100000.0</v>
      </c>
      <c r="F15" s="4"/>
      <c r="G15" s="4"/>
      <c r="H15" s="21" t="s">
        <v>29</v>
      </c>
      <c r="I15" s="21"/>
      <c r="J15" s="21"/>
      <c r="K15" s="21">
        <v>100000.0</v>
      </c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4"/>
      <c r="B16" s="21" t="s">
        <v>30</v>
      </c>
      <c r="C16" s="21"/>
      <c r="D16" s="21"/>
      <c r="E16" s="21">
        <v>200000.0</v>
      </c>
      <c r="F16" s="4"/>
      <c r="G16" s="4"/>
      <c r="H16" s="21" t="s">
        <v>30</v>
      </c>
      <c r="I16" s="21"/>
      <c r="J16" s="21"/>
      <c r="K16" s="21">
        <v>200000.0</v>
      </c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4"/>
      <c r="B17" s="21" t="s">
        <v>31</v>
      </c>
      <c r="C17" s="21"/>
      <c r="D17" s="21"/>
      <c r="E17" s="21">
        <v>100000.0</v>
      </c>
      <c r="F17" s="4"/>
      <c r="G17" s="4"/>
      <c r="H17" s="21" t="s">
        <v>31</v>
      </c>
      <c r="I17" s="21"/>
      <c r="J17" s="21"/>
      <c r="K17" s="21">
        <v>100000.0</v>
      </c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4"/>
      <c r="B18" s="21"/>
      <c r="C18" s="21"/>
      <c r="D18" s="21"/>
      <c r="E18" s="21"/>
      <c r="F18" s="4"/>
      <c r="G18" s="4"/>
      <c r="H18" s="21"/>
      <c r="I18" s="21"/>
      <c r="J18" s="21"/>
      <c r="K18" s="21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4"/>
      <c r="B19" s="21"/>
      <c r="C19" s="21"/>
      <c r="D19" s="21"/>
      <c r="E19" s="21"/>
      <c r="F19" s="4"/>
      <c r="G19" s="4"/>
      <c r="H19" s="21"/>
      <c r="I19" s="21"/>
      <c r="J19" s="21"/>
      <c r="K19" s="21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4"/>
      <c r="B20" s="21" t="s">
        <v>32</v>
      </c>
      <c r="C20" s="22">
        <v>0.1</v>
      </c>
      <c r="D20" s="21">
        <f>SUM(E11:E19)</f>
        <v>5200000</v>
      </c>
      <c r="E20" s="21">
        <f>C20*D20</f>
        <v>520000</v>
      </c>
      <c r="F20" s="4"/>
      <c r="G20" s="4"/>
      <c r="H20" s="21" t="s">
        <v>32</v>
      </c>
      <c r="I20" s="22">
        <v>0.05</v>
      </c>
      <c r="J20" s="21">
        <f>SUM(K11:K19)</f>
        <v>5200000</v>
      </c>
      <c r="K20" s="21">
        <f>I20*J20</f>
        <v>260000</v>
      </c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4"/>
      <c r="B21" s="21" t="s">
        <v>33</v>
      </c>
      <c r="C21" s="21"/>
      <c r="D21" s="21"/>
      <c r="E21" s="21">
        <f>SUM(E11:E20)</f>
        <v>5720000</v>
      </c>
      <c r="F21" s="4"/>
      <c r="G21" s="4"/>
      <c r="H21" s="21" t="s">
        <v>33</v>
      </c>
      <c r="I21" s="21"/>
      <c r="J21" s="21"/>
      <c r="K21" s="21">
        <f>SUM(K11:K20)</f>
        <v>5460000</v>
      </c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4"/>
      <c r="B22" s="21" t="s">
        <v>34</v>
      </c>
      <c r="C22" s="21">
        <v>12.0</v>
      </c>
      <c r="D22" s="21"/>
      <c r="E22" s="21">
        <f>E21*C22</f>
        <v>68640000</v>
      </c>
      <c r="F22" s="4"/>
      <c r="G22" s="4"/>
      <c r="H22" s="21" t="s">
        <v>34</v>
      </c>
      <c r="I22" s="21">
        <v>12.0</v>
      </c>
      <c r="J22" s="21"/>
      <c r="K22" s="21">
        <f>K21*I22</f>
        <v>65520000</v>
      </c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21.0" customHeight="1">
      <c r="A23" s="23"/>
      <c r="B23" s="24"/>
      <c r="C23" s="24"/>
      <c r="D23" s="24"/>
      <c r="E23" s="24"/>
      <c r="F23" s="23"/>
      <c r="G23" s="23"/>
      <c r="H23" s="24"/>
      <c r="I23" s="24"/>
      <c r="J23" s="24"/>
      <c r="K23" s="24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</row>
    <row r="24" ht="15.75" customHeight="1">
      <c r="A24" s="4"/>
      <c r="B24" s="21" t="s">
        <v>35</v>
      </c>
      <c r="C24" s="22">
        <v>0.5</v>
      </c>
      <c r="D24" s="21">
        <f>E22</f>
        <v>68640000</v>
      </c>
      <c r="E24" s="21">
        <f>C24*D24</f>
        <v>34320000</v>
      </c>
      <c r="F24" s="4"/>
      <c r="G24" s="4"/>
      <c r="H24" s="21" t="s">
        <v>35</v>
      </c>
      <c r="I24" s="22">
        <v>0.0</v>
      </c>
      <c r="J24" s="21"/>
      <c r="K24" s="21">
        <f>I24*K22</f>
        <v>0</v>
      </c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4"/>
      <c r="B25" s="21" t="s">
        <v>36</v>
      </c>
      <c r="C25" s="21"/>
      <c r="D25" s="21"/>
      <c r="E25" s="21">
        <f>SUM(E22:E24)</f>
        <v>102960000</v>
      </c>
      <c r="F25" s="4"/>
      <c r="G25" s="4"/>
      <c r="H25" s="21" t="s">
        <v>36</v>
      </c>
      <c r="I25" s="21"/>
      <c r="J25" s="21"/>
      <c r="K25" s="21">
        <f>SUM(K22:K24)</f>
        <v>65520000</v>
      </c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21.0" customHeight="1">
      <c r="A26" s="23"/>
      <c r="B26" s="24"/>
      <c r="C26" s="24"/>
      <c r="D26" s="24"/>
      <c r="E26" s="24"/>
      <c r="F26" s="23"/>
      <c r="G26" s="23"/>
      <c r="H26" s="24"/>
      <c r="I26" s="24"/>
      <c r="J26" s="24"/>
      <c r="K26" s="24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</row>
    <row r="27" ht="15.75" customHeight="1">
      <c r="A27" s="4"/>
      <c r="B27" s="21" t="s">
        <v>37</v>
      </c>
      <c r="C27" s="21">
        <v>20.0</v>
      </c>
      <c r="D27" s="21"/>
      <c r="E27" s="21">
        <f>E25/C27</f>
        <v>5148000</v>
      </c>
      <c r="F27" s="4"/>
      <c r="G27" s="4"/>
      <c r="H27" s="21" t="s">
        <v>38</v>
      </c>
      <c r="I27" s="21">
        <v>20.0</v>
      </c>
      <c r="J27" s="21"/>
      <c r="K27" s="21">
        <f>K25/I27</f>
        <v>3276000</v>
      </c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21.0" customHeight="1">
      <c r="A28" s="4"/>
      <c r="B28" s="21" t="s">
        <v>18</v>
      </c>
      <c r="C28" s="21">
        <v>12.0</v>
      </c>
      <c r="D28" s="21">
        <v>200000.0</v>
      </c>
      <c r="E28" s="21">
        <f>C28*D28</f>
        <v>2400000</v>
      </c>
      <c r="F28" s="4"/>
      <c r="G28" s="4"/>
      <c r="H28" s="21" t="s">
        <v>18</v>
      </c>
      <c r="I28" s="21">
        <v>12.0</v>
      </c>
      <c r="J28" s="21">
        <v>200000.0</v>
      </c>
      <c r="K28" s="21">
        <f>I28*J28</f>
        <v>2400000</v>
      </c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21.0" customHeight="1">
      <c r="A29" s="4"/>
      <c r="B29" s="21" t="s">
        <v>39</v>
      </c>
      <c r="C29" s="21"/>
      <c r="D29" s="21"/>
      <c r="E29" s="21">
        <f>E27-E28</f>
        <v>2748000</v>
      </c>
      <c r="F29" s="4"/>
      <c r="G29" s="4"/>
      <c r="H29" s="21" t="s">
        <v>40</v>
      </c>
      <c r="I29" s="21"/>
      <c r="J29" s="21"/>
      <c r="K29" s="21">
        <f>K27-K28</f>
        <v>876000</v>
      </c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43.5" customHeight="1">
      <c r="A32" s="4"/>
      <c r="B32" s="5" t="s">
        <v>41</v>
      </c>
      <c r="F32" s="4"/>
      <c r="G32" s="4"/>
      <c r="H32" s="5" t="s">
        <v>42</v>
      </c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4"/>
      <c r="B34" s="7" t="s">
        <v>15</v>
      </c>
      <c r="C34" s="8"/>
      <c r="D34" s="9">
        <v>1.0</v>
      </c>
      <c r="E34" s="4"/>
      <c r="F34" s="4"/>
      <c r="G34" s="4"/>
      <c r="H34" s="7" t="s">
        <v>15</v>
      </c>
      <c r="I34" s="8"/>
      <c r="J34" s="9">
        <v>2.0</v>
      </c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4"/>
      <c r="B35" s="7" t="s">
        <v>16</v>
      </c>
      <c r="C35" s="8"/>
      <c r="D35" s="9">
        <v>30.0</v>
      </c>
      <c r="E35" s="4"/>
      <c r="F35" s="4"/>
      <c r="G35" s="4"/>
      <c r="H35" s="7" t="s">
        <v>16</v>
      </c>
      <c r="I35" s="8"/>
      <c r="J35" s="9">
        <v>30.0</v>
      </c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4"/>
      <c r="B36" s="10" t="s">
        <v>17</v>
      </c>
      <c r="C36" s="11"/>
      <c r="D36" s="12">
        <v>8.0</v>
      </c>
      <c r="E36" s="4"/>
      <c r="F36" s="4"/>
      <c r="G36" s="4"/>
      <c r="H36" s="10" t="s">
        <v>17</v>
      </c>
      <c r="I36" s="11"/>
      <c r="J36" s="12">
        <v>8.0</v>
      </c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4"/>
      <c r="B37" s="10" t="s">
        <v>18</v>
      </c>
      <c r="C37" s="11"/>
      <c r="D37" s="12">
        <f>D60</f>
        <v>1000000</v>
      </c>
      <c r="E37" s="4"/>
      <c r="F37" s="4"/>
      <c r="G37" s="4"/>
      <c r="H37" s="10" t="s">
        <v>18</v>
      </c>
      <c r="I37" s="11"/>
      <c r="J37" s="12">
        <f>J60</f>
        <v>1000000</v>
      </c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4"/>
      <c r="B38" s="13" t="s">
        <v>19</v>
      </c>
      <c r="C38" s="14"/>
      <c r="D38" s="15">
        <f>E61</f>
        <v>6816000</v>
      </c>
      <c r="E38" s="4"/>
      <c r="F38" s="4"/>
      <c r="G38" s="4"/>
      <c r="H38" s="13" t="s">
        <v>40</v>
      </c>
      <c r="I38" s="14"/>
      <c r="J38" s="15">
        <f>K61</f>
        <v>2000000</v>
      </c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4"/>
      <c r="B40" s="17" t="s">
        <v>21</v>
      </c>
      <c r="C40" s="18"/>
      <c r="D40" s="18"/>
      <c r="E40" s="19"/>
      <c r="F40" s="4"/>
      <c r="G40" s="4"/>
      <c r="H40" s="17" t="s">
        <v>21</v>
      </c>
      <c r="I40" s="18"/>
      <c r="J40" s="18"/>
      <c r="K40" s="19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4"/>
      <c r="B41" s="20" t="s">
        <v>22</v>
      </c>
      <c r="C41" s="20" t="s">
        <v>23</v>
      </c>
      <c r="D41" s="20" t="s">
        <v>24</v>
      </c>
      <c r="E41" s="20" t="s">
        <v>25</v>
      </c>
      <c r="F41" s="4"/>
      <c r="G41" s="4"/>
      <c r="H41" s="20" t="s">
        <v>22</v>
      </c>
      <c r="I41" s="20" t="s">
        <v>23</v>
      </c>
      <c r="J41" s="20" t="s">
        <v>24</v>
      </c>
      <c r="K41" s="20" t="s">
        <v>25</v>
      </c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4"/>
      <c r="B42" s="21" t="s">
        <v>26</v>
      </c>
      <c r="C42" s="21">
        <v>6.0</v>
      </c>
      <c r="D42" s="21">
        <v>2000000.0</v>
      </c>
      <c r="E42" s="21">
        <f>D42*C42</f>
        <v>12000000</v>
      </c>
      <c r="F42" s="4"/>
      <c r="G42" s="4"/>
      <c r="H42" s="21" t="s">
        <v>26</v>
      </c>
      <c r="I42" s="21">
        <v>6.0</v>
      </c>
      <c r="J42" s="21">
        <v>2000000.0</v>
      </c>
      <c r="K42" s="21">
        <f>J42*I42</f>
        <v>12000000</v>
      </c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4"/>
      <c r="B43" s="21" t="s">
        <v>27</v>
      </c>
      <c r="C43" s="22">
        <v>0.1</v>
      </c>
      <c r="D43" s="21"/>
      <c r="E43" s="21">
        <f>C43*E42</f>
        <v>1200000</v>
      </c>
      <c r="F43" s="4"/>
      <c r="G43" s="4"/>
      <c r="H43" s="21" t="s">
        <v>27</v>
      </c>
      <c r="I43" s="22">
        <v>0.1</v>
      </c>
      <c r="J43" s="21"/>
      <c r="K43" s="21">
        <f>I43*K42</f>
        <v>1200000</v>
      </c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4"/>
      <c r="B44" s="21" t="s">
        <v>28</v>
      </c>
      <c r="C44" s="22">
        <v>0.1</v>
      </c>
      <c r="D44" s="21"/>
      <c r="E44" s="21">
        <f>C44*E42</f>
        <v>1200000</v>
      </c>
      <c r="F44" s="4"/>
      <c r="G44" s="4"/>
      <c r="H44" s="21" t="s">
        <v>28</v>
      </c>
      <c r="I44" s="22">
        <v>0.1</v>
      </c>
      <c r="J44" s="21"/>
      <c r="K44" s="21">
        <f>I44*K42</f>
        <v>1200000</v>
      </c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4"/>
      <c r="B45" s="21"/>
      <c r="C45" s="21"/>
      <c r="D45" s="21"/>
      <c r="E45" s="21"/>
      <c r="F45" s="4"/>
      <c r="G45" s="4"/>
      <c r="H45" s="21"/>
      <c r="I45" s="21"/>
      <c r="J45" s="21"/>
      <c r="K45" s="21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4"/>
      <c r="B46" s="21" t="s">
        <v>29</v>
      </c>
      <c r="C46" s="21"/>
      <c r="D46" s="21"/>
      <c r="E46" s="21">
        <v>100000.0</v>
      </c>
      <c r="F46" s="4"/>
      <c r="G46" s="4"/>
      <c r="H46" s="21" t="s">
        <v>29</v>
      </c>
      <c r="I46" s="21"/>
      <c r="J46" s="21"/>
      <c r="K46" s="21">
        <v>100000.0</v>
      </c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4"/>
      <c r="B47" s="21" t="s">
        <v>30</v>
      </c>
      <c r="C47" s="21"/>
      <c r="D47" s="21"/>
      <c r="E47" s="21">
        <v>200000.0</v>
      </c>
      <c r="F47" s="4"/>
      <c r="G47" s="4"/>
      <c r="H47" s="21" t="s">
        <v>30</v>
      </c>
      <c r="I47" s="21"/>
      <c r="J47" s="21"/>
      <c r="K47" s="21">
        <v>200000.0</v>
      </c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4"/>
      <c r="B48" s="21" t="s">
        <v>31</v>
      </c>
      <c r="C48" s="21"/>
      <c r="D48" s="21"/>
      <c r="E48" s="21">
        <v>100000.0</v>
      </c>
      <c r="F48" s="4"/>
      <c r="G48" s="4"/>
      <c r="H48" s="21" t="s">
        <v>31</v>
      </c>
      <c r="I48" s="21"/>
      <c r="J48" s="21"/>
      <c r="K48" s="21">
        <v>100000.0</v>
      </c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4"/>
      <c r="B49" s="21" t="s">
        <v>43</v>
      </c>
      <c r="C49" s="21">
        <f>D35</f>
        <v>30</v>
      </c>
      <c r="D49" s="21">
        <v>500000.0</v>
      </c>
      <c r="E49" s="21">
        <f t="shared" ref="E49:E50" si="1">C49*D49</f>
        <v>15000000</v>
      </c>
      <c r="F49" s="4"/>
      <c r="G49" s="4"/>
      <c r="H49" s="21" t="s">
        <v>43</v>
      </c>
      <c r="I49" s="21">
        <f>J35</f>
        <v>30</v>
      </c>
      <c r="J49" s="21">
        <v>500000.0</v>
      </c>
      <c r="K49" s="21">
        <f t="shared" ref="K49:K50" si="2">I49*J49</f>
        <v>15000000</v>
      </c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4"/>
      <c r="B50" s="21" t="s">
        <v>44</v>
      </c>
      <c r="C50" s="21">
        <f>D35</f>
        <v>30</v>
      </c>
      <c r="D50" s="21">
        <v>500000.0</v>
      </c>
      <c r="E50" s="21">
        <f t="shared" si="1"/>
        <v>15000000</v>
      </c>
      <c r="F50" s="4"/>
      <c r="G50" s="4"/>
      <c r="H50" s="21" t="s">
        <v>44</v>
      </c>
      <c r="I50" s="21">
        <f>J35</f>
        <v>30</v>
      </c>
      <c r="J50" s="21">
        <v>500000.0</v>
      </c>
      <c r="K50" s="21">
        <f t="shared" si="2"/>
        <v>15000000</v>
      </c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4"/>
      <c r="B51" s="21"/>
      <c r="C51" s="21"/>
      <c r="D51" s="21"/>
      <c r="E51" s="21"/>
      <c r="F51" s="4"/>
      <c r="G51" s="4"/>
      <c r="H51" s="21"/>
      <c r="I51" s="21"/>
      <c r="J51" s="21"/>
      <c r="K51" s="21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4"/>
      <c r="B52" s="21" t="s">
        <v>32</v>
      </c>
      <c r="C52" s="22">
        <v>0.05</v>
      </c>
      <c r="D52" s="21">
        <f>SUM(E42:E51)</f>
        <v>44800000</v>
      </c>
      <c r="E52" s="21">
        <f>C52*D52</f>
        <v>2240000</v>
      </c>
      <c r="F52" s="4"/>
      <c r="G52" s="4"/>
      <c r="H52" s="21" t="s">
        <v>32</v>
      </c>
      <c r="I52" s="22">
        <v>0.05</v>
      </c>
      <c r="J52" s="21">
        <f>SUM(K42:K51)</f>
        <v>44800000</v>
      </c>
      <c r="K52" s="21">
        <f>I52*J52</f>
        <v>2240000</v>
      </c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4"/>
      <c r="B53" s="21" t="s">
        <v>33</v>
      </c>
      <c r="C53" s="21"/>
      <c r="D53" s="21"/>
      <c r="E53" s="21">
        <f>SUM(E42:E52)</f>
        <v>47040000</v>
      </c>
      <c r="F53" s="4"/>
      <c r="G53" s="4"/>
      <c r="H53" s="21" t="s">
        <v>33</v>
      </c>
      <c r="I53" s="21"/>
      <c r="J53" s="21"/>
      <c r="K53" s="21">
        <f>SUM(K42:K52)</f>
        <v>47040000</v>
      </c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4"/>
      <c r="B54" s="21" t="s">
        <v>34</v>
      </c>
      <c r="C54" s="21">
        <v>12.0</v>
      </c>
      <c r="D54" s="21"/>
      <c r="E54" s="21">
        <f>E53*C54</f>
        <v>564480000</v>
      </c>
      <c r="F54" s="4"/>
      <c r="G54" s="4"/>
      <c r="H54" s="21" t="s">
        <v>34</v>
      </c>
      <c r="I54" s="21">
        <v>12.0</v>
      </c>
      <c r="J54" s="21"/>
      <c r="K54" s="21">
        <f>K53*I54</f>
        <v>564480000</v>
      </c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4"/>
      <c r="B55" s="24"/>
      <c r="C55" s="24"/>
      <c r="D55" s="24"/>
      <c r="E55" s="24"/>
      <c r="F55" s="4"/>
      <c r="G55" s="4"/>
      <c r="H55" s="24"/>
      <c r="I55" s="24"/>
      <c r="J55" s="24"/>
      <c r="K55" s="2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21" t="s">
        <v>35</v>
      </c>
      <c r="C56" s="22">
        <v>0.0</v>
      </c>
      <c r="D56" s="21">
        <f>E54</f>
        <v>564480000</v>
      </c>
      <c r="E56" s="21">
        <f>C56*D56</f>
        <v>0</v>
      </c>
      <c r="F56" s="4"/>
      <c r="G56" s="4"/>
      <c r="H56" s="21" t="s">
        <v>35</v>
      </c>
      <c r="I56" s="22">
        <v>0.6</v>
      </c>
      <c r="J56" s="21"/>
      <c r="K56" s="21">
        <f>I56*J56</f>
        <v>0</v>
      </c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21" t="s">
        <v>36</v>
      </c>
      <c r="C57" s="21"/>
      <c r="D57" s="21"/>
      <c r="E57" s="21">
        <f>SUM(E54:E56)</f>
        <v>564480000</v>
      </c>
      <c r="F57" s="4"/>
      <c r="G57" s="4"/>
      <c r="H57" s="21" t="s">
        <v>36</v>
      </c>
      <c r="I57" s="21"/>
      <c r="J57" s="21"/>
      <c r="K57" s="21">
        <f>SUM(K54:K56)</f>
        <v>564480000</v>
      </c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24"/>
      <c r="C58" s="24"/>
      <c r="D58" s="24"/>
      <c r="E58" s="24"/>
      <c r="F58" s="4"/>
      <c r="G58" s="4"/>
      <c r="H58" s="24"/>
      <c r="I58" s="24"/>
      <c r="J58" s="24"/>
      <c r="K58" s="2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21" t="s">
        <v>37</v>
      </c>
      <c r="C59" s="21">
        <f>D35</f>
        <v>30</v>
      </c>
      <c r="D59" s="21"/>
      <c r="E59" s="21">
        <f>E57/C59</f>
        <v>18816000</v>
      </c>
      <c r="F59" s="4"/>
      <c r="G59" s="4"/>
      <c r="H59" s="21" t="s">
        <v>37</v>
      </c>
      <c r="I59" s="21">
        <f>J35</f>
        <v>30</v>
      </c>
      <c r="J59" s="21"/>
      <c r="K59" s="21">
        <f>K57/I59</f>
        <v>18816000</v>
      </c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21" t="s">
        <v>18</v>
      </c>
      <c r="C60" s="21">
        <v>12.0</v>
      </c>
      <c r="D60" s="21">
        <v>1000000.0</v>
      </c>
      <c r="E60" s="21">
        <f>C60*D60</f>
        <v>12000000</v>
      </c>
      <c r="F60" s="4"/>
      <c r="G60" s="4"/>
      <c r="H60" s="21" t="s">
        <v>18</v>
      </c>
      <c r="I60" s="21">
        <v>12.0</v>
      </c>
      <c r="J60" s="21">
        <v>1000000.0</v>
      </c>
      <c r="K60" s="21">
        <f>I60*J60</f>
        <v>12000000</v>
      </c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21" t="s">
        <v>39</v>
      </c>
      <c r="C61" s="21"/>
      <c r="D61" s="21"/>
      <c r="E61" s="21">
        <f>E59-E60</f>
        <v>6816000</v>
      </c>
      <c r="F61" s="4"/>
      <c r="G61" s="4"/>
      <c r="H61" s="21" t="s">
        <v>40</v>
      </c>
      <c r="I61" s="21"/>
      <c r="J61" s="21"/>
      <c r="K61" s="21">
        <v>2000000.0</v>
      </c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4"/>
      <c r="E62" s="4"/>
      <c r="F62" s="4"/>
      <c r="G62" s="4"/>
      <c r="H62" s="4" t="s">
        <v>45</v>
      </c>
      <c r="I62" s="4"/>
      <c r="J62" s="4"/>
      <c r="K62" s="4">
        <f>K59-K60-K61</f>
        <v>4816000</v>
      </c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4"/>
      <c r="E63" s="4"/>
      <c r="F63" s="4"/>
      <c r="G63" s="4"/>
      <c r="H63" s="4" t="s">
        <v>46</v>
      </c>
      <c r="I63" s="4">
        <v>30.0</v>
      </c>
      <c r="J63" s="4">
        <f>K62</f>
        <v>4816000</v>
      </c>
      <c r="K63" s="4">
        <f>J63*I63</f>
        <v>144480000</v>
      </c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4"/>
      <c r="E65" s="4"/>
      <c r="F65" s="4"/>
      <c r="G65" s="4"/>
      <c r="H65" s="4" t="s">
        <v>47</v>
      </c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4"/>
      <c r="E66" s="4"/>
      <c r="F66" s="4"/>
      <c r="G66" s="4"/>
      <c r="H66" s="4" t="s">
        <v>48</v>
      </c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4"/>
      <c r="E67" s="4"/>
      <c r="F67" s="4"/>
      <c r="G67" s="4"/>
      <c r="H67" s="4" t="s">
        <v>49</v>
      </c>
      <c r="I67" s="4" t="s">
        <v>50</v>
      </c>
      <c r="J67" s="4" t="s">
        <v>51</v>
      </c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4"/>
      <c r="E68" s="4"/>
      <c r="F68" s="4"/>
      <c r="G68" s="4"/>
      <c r="H68" s="4" t="s">
        <v>52</v>
      </c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8">
    <mergeCell ref="B1:E1"/>
    <mergeCell ref="H1:K1"/>
    <mergeCell ref="B9:E9"/>
    <mergeCell ref="H9:K9"/>
    <mergeCell ref="B32:E32"/>
    <mergeCell ref="H32:K32"/>
    <mergeCell ref="B40:E40"/>
    <mergeCell ref="H40:K40"/>
  </mergeCells>
  <printOptions/>
  <pageMargins bottom="0.75" footer="0.0" header="0.0" left="0.25" right="0.25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9.71"/>
    <col customWidth="1" min="3" max="3" width="9.14"/>
    <col customWidth="1" min="4" max="4" width="24.14"/>
    <col customWidth="1" min="5" max="7" width="19.0"/>
    <col customWidth="1" min="8" max="9" width="9.14"/>
    <col customWidth="1" min="10" max="10" width="26.57"/>
    <col customWidth="1" min="11" max="11" width="9.14"/>
    <col customWidth="1" min="12" max="12" width="33.43"/>
    <col customWidth="1" min="13" max="13" width="12.86"/>
    <col customWidth="1" min="14" max="26" width="9.14"/>
  </cols>
  <sheetData>
    <row r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4"/>
      <c r="B2" s="7" t="s">
        <v>53</v>
      </c>
      <c r="C2" s="8"/>
      <c r="D2" s="25" t="s">
        <v>54</v>
      </c>
      <c r="E2" s="4">
        <v>15.0</v>
      </c>
      <c r="F2" s="4">
        <v>1000000.0</v>
      </c>
      <c r="G2" s="4">
        <f t="shared" ref="G2:G3" si="1">E2*F2</f>
        <v>15000000</v>
      </c>
      <c r="H2" s="4"/>
      <c r="I2" s="4"/>
      <c r="J2" s="7" t="s">
        <v>53</v>
      </c>
      <c r="K2" s="8"/>
      <c r="L2" s="25" t="s">
        <v>54</v>
      </c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27.0" customHeight="1">
      <c r="A3" s="4"/>
      <c r="B3" s="7" t="s">
        <v>16</v>
      </c>
      <c r="C3" s="8"/>
      <c r="D3" s="9">
        <v>20.0</v>
      </c>
      <c r="E3" s="4">
        <v>5.0</v>
      </c>
      <c r="F3" s="4">
        <v>3630000.0</v>
      </c>
      <c r="G3" s="4">
        <f t="shared" si="1"/>
        <v>18150000</v>
      </c>
      <c r="H3" s="4"/>
      <c r="I3" s="4"/>
      <c r="J3" s="7" t="s">
        <v>55</v>
      </c>
      <c r="K3" s="8"/>
      <c r="L3" s="9">
        <v>1000.0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27.0" customHeight="1">
      <c r="A4" s="4"/>
      <c r="B4" s="10" t="s">
        <v>56</v>
      </c>
      <c r="C4" s="11"/>
      <c r="D4" s="12">
        <f>E15</f>
        <v>72600000</v>
      </c>
      <c r="E4" s="4"/>
      <c r="F4" s="4" t="s">
        <v>57</v>
      </c>
      <c r="G4" s="4">
        <f>SUM(G2:G3)</f>
        <v>33150000</v>
      </c>
      <c r="H4" s="4"/>
      <c r="I4" s="4"/>
      <c r="J4" s="10" t="s">
        <v>56</v>
      </c>
      <c r="K4" s="11"/>
      <c r="L4" s="12">
        <f>M15</f>
        <v>1060000000</v>
      </c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27.0" customHeight="1">
      <c r="A5" s="4"/>
      <c r="B5" s="13" t="s">
        <v>58</v>
      </c>
      <c r="C5" s="26"/>
      <c r="D5" s="15">
        <f>E17</f>
        <v>3630000</v>
      </c>
      <c r="E5" s="4"/>
      <c r="F5" s="4" t="s">
        <v>59</v>
      </c>
      <c r="G5" s="4">
        <f>D4</f>
        <v>72600000</v>
      </c>
      <c r="H5" s="4"/>
      <c r="I5" s="4"/>
      <c r="J5" s="13" t="s">
        <v>60</v>
      </c>
      <c r="K5" s="26"/>
      <c r="L5" s="15">
        <f>M17</f>
        <v>1060000</v>
      </c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4"/>
      <c r="B6" s="4"/>
      <c r="C6" s="4"/>
      <c r="D6" s="4"/>
      <c r="E6" s="4"/>
      <c r="F6" s="4" t="s">
        <v>61</v>
      </c>
      <c r="G6" s="4">
        <f>G5-G4</f>
        <v>39450000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4"/>
      <c r="B7" s="17" t="s">
        <v>21</v>
      </c>
      <c r="C7" s="18"/>
      <c r="D7" s="18"/>
      <c r="E7" s="19"/>
      <c r="F7" s="5"/>
      <c r="G7" s="5"/>
      <c r="H7" s="4"/>
      <c r="I7" s="4"/>
      <c r="J7" s="17" t="s">
        <v>21</v>
      </c>
      <c r="K7" s="18"/>
      <c r="L7" s="18"/>
      <c r="M7" s="19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4"/>
      <c r="B8" s="20" t="s">
        <v>22</v>
      </c>
      <c r="C8" s="20" t="s">
        <v>23</v>
      </c>
      <c r="D8" s="20" t="s">
        <v>24</v>
      </c>
      <c r="E8" s="20" t="s">
        <v>25</v>
      </c>
      <c r="F8" s="6"/>
      <c r="G8" s="6"/>
      <c r="H8" s="4"/>
      <c r="I8" s="4"/>
      <c r="J8" s="20" t="s">
        <v>22</v>
      </c>
      <c r="K8" s="20" t="s">
        <v>23</v>
      </c>
      <c r="L8" s="20" t="s">
        <v>24</v>
      </c>
      <c r="M8" s="20" t="s">
        <v>25</v>
      </c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4"/>
      <c r="B9" s="21" t="s">
        <v>62</v>
      </c>
      <c r="C9" s="21">
        <v>1.0</v>
      </c>
      <c r="D9" s="21">
        <v>5.6E7</v>
      </c>
      <c r="E9" s="21">
        <f t="shared" ref="E9:E11" si="2">D9*C9</f>
        <v>56000000</v>
      </c>
      <c r="F9" s="4"/>
      <c r="G9" s="4"/>
      <c r="H9" s="4"/>
      <c r="I9" s="4"/>
      <c r="J9" s="21" t="s">
        <v>63</v>
      </c>
      <c r="K9" s="21">
        <v>500.0</v>
      </c>
      <c r="L9" s="21">
        <v>1000000.0</v>
      </c>
      <c r="M9" s="21">
        <f t="shared" ref="M9:M12" si="3">L9*K9</f>
        <v>500000000</v>
      </c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4"/>
      <c r="B10" s="21" t="s">
        <v>64</v>
      </c>
      <c r="C10" s="27">
        <v>20.0</v>
      </c>
      <c r="D10" s="21">
        <v>500000.0</v>
      </c>
      <c r="E10" s="21">
        <f t="shared" si="2"/>
        <v>10000000</v>
      </c>
      <c r="F10" s="4"/>
      <c r="G10" s="4"/>
      <c r="H10" s="4"/>
      <c r="I10" s="4"/>
      <c r="J10" s="21" t="s">
        <v>65</v>
      </c>
      <c r="K10" s="27">
        <v>500.0</v>
      </c>
      <c r="L10" s="21">
        <v>1000000.0</v>
      </c>
      <c r="M10" s="21">
        <f t="shared" si="3"/>
        <v>500000000</v>
      </c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4"/>
      <c r="B11" s="21" t="s">
        <v>66</v>
      </c>
      <c r="C11" s="22">
        <v>0.1</v>
      </c>
      <c r="D11" s="21">
        <f>SUM(E9:E10)</f>
        <v>66000000</v>
      </c>
      <c r="E11" s="21">
        <f t="shared" si="2"/>
        <v>6600000</v>
      </c>
      <c r="F11" s="4"/>
      <c r="G11" s="4"/>
      <c r="H11" s="4"/>
      <c r="I11" s="4"/>
      <c r="J11" s="21" t="s">
        <v>67</v>
      </c>
      <c r="K11" s="22">
        <v>0.01</v>
      </c>
      <c r="L11" s="21">
        <f>SUM(M9:M10)</f>
        <v>1000000000</v>
      </c>
      <c r="M11" s="21">
        <f t="shared" si="3"/>
        <v>10000000</v>
      </c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4"/>
      <c r="B12" s="21"/>
      <c r="C12" s="21"/>
      <c r="D12" s="21"/>
      <c r="E12" s="21"/>
      <c r="F12" s="4"/>
      <c r="G12" s="4"/>
      <c r="H12" s="4"/>
      <c r="I12" s="4"/>
      <c r="J12" s="21" t="s">
        <v>68</v>
      </c>
      <c r="K12" s="22">
        <v>0.05</v>
      </c>
      <c r="L12" s="21">
        <f>SUM(M9:M10)</f>
        <v>1000000000</v>
      </c>
      <c r="M12" s="21">
        <f t="shared" si="3"/>
        <v>50000000</v>
      </c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4"/>
      <c r="B13" s="21"/>
      <c r="C13" s="21"/>
      <c r="D13" s="21"/>
      <c r="E13" s="21"/>
      <c r="F13" s="4"/>
      <c r="G13" s="4"/>
      <c r="H13" s="4"/>
      <c r="I13" s="4"/>
      <c r="J13" s="21"/>
      <c r="K13" s="21"/>
      <c r="L13" s="21"/>
      <c r="M13" s="21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4"/>
      <c r="B14" s="21"/>
      <c r="C14" s="22"/>
      <c r="D14" s="21"/>
      <c r="E14" s="21"/>
      <c r="F14" s="4"/>
      <c r="G14" s="4"/>
      <c r="H14" s="4"/>
      <c r="I14" s="4"/>
      <c r="J14" s="21"/>
      <c r="K14" s="22"/>
      <c r="L14" s="21"/>
      <c r="M14" s="21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4"/>
      <c r="B15" s="21" t="s">
        <v>69</v>
      </c>
      <c r="C15" s="21"/>
      <c r="D15" s="21"/>
      <c r="E15" s="21">
        <f>SUM(E9:E14)</f>
        <v>72600000</v>
      </c>
      <c r="F15" s="4"/>
      <c r="G15" s="4"/>
      <c r="H15" s="4"/>
      <c r="I15" s="4"/>
      <c r="J15" s="21" t="s">
        <v>70</v>
      </c>
      <c r="K15" s="21"/>
      <c r="L15" s="21"/>
      <c r="M15" s="21">
        <f>SUM(M9:M14)</f>
        <v>1060000000</v>
      </c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21.0" customHeight="1">
      <c r="A16" s="23"/>
      <c r="B16" s="24"/>
      <c r="C16" s="24"/>
      <c r="D16" s="24"/>
      <c r="E16" s="24"/>
      <c r="F16" s="23"/>
      <c r="G16" s="23"/>
      <c r="H16" s="23"/>
      <c r="I16" s="23"/>
      <c r="J16" s="24"/>
      <c r="K16" s="24"/>
      <c r="L16" s="24"/>
      <c r="M16" s="24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</row>
    <row r="17">
      <c r="A17" s="4"/>
      <c r="B17" s="21" t="s">
        <v>71</v>
      </c>
      <c r="C17" s="21"/>
      <c r="D17" s="21"/>
      <c r="E17" s="21">
        <f>E15/D3</f>
        <v>3630000</v>
      </c>
      <c r="F17" s="4"/>
      <c r="G17" s="4"/>
      <c r="H17" s="4"/>
      <c r="I17" s="4"/>
      <c r="J17" s="21" t="s">
        <v>72</v>
      </c>
      <c r="K17" s="21">
        <v>1000.0</v>
      </c>
      <c r="L17" s="21"/>
      <c r="M17" s="21">
        <f>M15/L3</f>
        <v>1060000</v>
      </c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4"/>
      <c r="B19" s="4"/>
      <c r="C19" s="4"/>
      <c r="D19" s="4"/>
      <c r="E19" s="4"/>
      <c r="F19" s="4"/>
      <c r="G19" s="4"/>
      <c r="H19" s="4"/>
      <c r="I19" s="4"/>
      <c r="J19" s="4" t="s">
        <v>73</v>
      </c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4"/>
      <c r="B20" s="4"/>
      <c r="C20" s="4"/>
      <c r="D20" s="4"/>
      <c r="E20" s="4"/>
      <c r="F20" s="4"/>
      <c r="G20" s="4"/>
      <c r="H20" s="4"/>
      <c r="I20" s="4"/>
      <c r="J20" s="4" t="s">
        <v>74</v>
      </c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4"/>
      <c r="B21" s="4"/>
      <c r="C21" s="4"/>
      <c r="D21" s="4"/>
      <c r="E21" s="4"/>
      <c r="F21" s="4"/>
      <c r="G21" s="4"/>
      <c r="H21" s="4"/>
      <c r="I21" s="4"/>
      <c r="J21" s="4" t="s">
        <v>75</v>
      </c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4"/>
      <c r="B22" s="4"/>
      <c r="C22" s="4"/>
      <c r="D22" s="4"/>
      <c r="E22" s="4"/>
      <c r="F22" s="4"/>
      <c r="G22" s="4"/>
      <c r="H22" s="4"/>
      <c r="I22" s="4"/>
      <c r="J22" s="4" t="s">
        <v>76</v>
      </c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4"/>
      <c r="B23" s="4"/>
      <c r="C23" s="4"/>
      <c r="D23" s="4"/>
      <c r="E23" s="4"/>
      <c r="F23" s="4"/>
      <c r="G23" s="4"/>
      <c r="H23" s="4"/>
      <c r="I23" s="4"/>
      <c r="J23" s="4" t="s">
        <v>77</v>
      </c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2">
    <mergeCell ref="B7:E7"/>
    <mergeCell ref="J7:M7"/>
  </mergeCells>
  <printOptions/>
  <pageMargins bottom="0.75" footer="0.0" header="0.0" left="0.25" right="0.25" top="0.75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8.57"/>
    <col customWidth="1" min="3" max="3" width="10.57"/>
    <col customWidth="1" min="4" max="4" width="12.43"/>
    <col customWidth="1" min="5" max="5" width="10.57"/>
    <col customWidth="1" min="6" max="6" width="9.14"/>
    <col customWidth="1" min="7" max="7" width="10.57"/>
    <col customWidth="1" min="8" max="26" width="9.14"/>
  </cols>
  <sheetData>
    <row r="1" ht="31.5" customHeight="1">
      <c r="A1" s="4"/>
      <c r="B1" s="28" t="s">
        <v>78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4"/>
      <c r="B3" s="29" t="s">
        <v>79</v>
      </c>
      <c r="C3" s="30"/>
      <c r="D3" s="30">
        <v>2.0E7</v>
      </c>
      <c r="E3" s="31">
        <v>1.0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4"/>
      <c r="B4" s="32"/>
      <c r="C4" s="4"/>
      <c r="D4" s="4"/>
      <c r="E4" s="33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4"/>
      <c r="B5" s="32" t="s">
        <v>80</v>
      </c>
      <c r="C5" s="4"/>
      <c r="D5" s="4"/>
      <c r="E5" s="3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4"/>
      <c r="B6" s="32" t="s">
        <v>81</v>
      </c>
      <c r="C6" s="4"/>
      <c r="D6" s="4"/>
      <c r="E6" s="33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4"/>
      <c r="B7" s="32" t="s">
        <v>82</v>
      </c>
      <c r="C7" s="4">
        <v>0.0</v>
      </c>
      <c r="D7" s="4"/>
      <c r="E7" s="33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4"/>
      <c r="B8" s="32" t="s">
        <v>83</v>
      </c>
      <c r="C8" s="4">
        <v>500000.0</v>
      </c>
      <c r="D8" s="4"/>
      <c r="E8" s="33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4"/>
      <c r="B9" s="32" t="s">
        <v>84</v>
      </c>
      <c r="C9" s="4">
        <v>2000000.0</v>
      </c>
      <c r="D9" s="4"/>
      <c r="E9" s="33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4"/>
      <c r="B10" s="32" t="s">
        <v>85</v>
      </c>
      <c r="C10" s="4">
        <v>0.0</v>
      </c>
      <c r="D10" s="4"/>
      <c r="E10" s="33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4"/>
      <c r="B11" s="32"/>
      <c r="C11" s="4"/>
      <c r="D11" s="4"/>
      <c r="E11" s="33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4"/>
      <c r="B12" s="34" t="s">
        <v>86</v>
      </c>
      <c r="C12" s="14"/>
      <c r="D12" s="14">
        <f>SUM(C7:C11)</f>
        <v>2500000</v>
      </c>
      <c r="E12" s="35">
        <f>D12/D3</f>
        <v>0.125</v>
      </c>
      <c r="F12" s="36">
        <v>0.17</v>
      </c>
      <c r="G12" s="4">
        <f>F12*D3</f>
        <v>3400000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4"/>
      <c r="B13" s="37" t="s">
        <v>87</v>
      </c>
      <c r="C13" s="37" t="s">
        <v>88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37.5" customHeight="1">
      <c r="A17" s="4"/>
      <c r="B17" s="38" t="s">
        <v>89</v>
      </c>
      <c r="C17" s="39"/>
      <c r="D17" s="40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39.0" customHeight="1">
      <c r="A18" s="4"/>
      <c r="B18" s="41" t="s">
        <v>88</v>
      </c>
      <c r="C18" s="42" t="s">
        <v>90</v>
      </c>
      <c r="D18" s="33"/>
      <c r="E18" s="43" t="s">
        <v>91</v>
      </c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30.0" customHeight="1">
      <c r="A19" s="4"/>
      <c r="B19" s="41" t="s">
        <v>92</v>
      </c>
      <c r="C19" s="42" t="s">
        <v>93</v>
      </c>
      <c r="D19" s="33"/>
      <c r="E19" s="43" t="s">
        <v>94</v>
      </c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36.0" customHeight="1">
      <c r="A20" s="4"/>
      <c r="B20" s="44" t="s">
        <v>95</v>
      </c>
      <c r="C20" s="45" t="s">
        <v>96</v>
      </c>
      <c r="D20" s="46"/>
      <c r="E20" s="43" t="s">
        <v>97</v>
      </c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5">
    <mergeCell ref="B1:E1"/>
    <mergeCell ref="B17:D17"/>
    <mergeCell ref="E18:H18"/>
    <mergeCell ref="E19:H19"/>
    <mergeCell ref="E20:H20"/>
  </mergeCells>
  <printOptions/>
  <pageMargins bottom="1.0" footer="0.0" header="0.0" left="0.75" right="0.75" top="1.0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28.43"/>
    <col customWidth="1" min="3" max="3" width="9.14"/>
    <col customWidth="1" min="4" max="5" width="12.86"/>
    <col customWidth="1" min="6" max="26" width="9.14"/>
  </cols>
  <sheetData>
    <row r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4"/>
      <c r="B3" s="29" t="s">
        <v>98</v>
      </c>
      <c r="C3" s="30"/>
      <c r="D3" s="30"/>
      <c r="E3" s="47">
        <f>'SPP + uang pangkal'!E25</f>
        <v>102960000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4"/>
      <c r="B4" s="32" t="s">
        <v>99</v>
      </c>
      <c r="C4" s="4"/>
      <c r="D4" s="4">
        <v>20.0</v>
      </c>
      <c r="E4" s="33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4"/>
      <c r="B5" s="32" t="s">
        <v>100</v>
      </c>
      <c r="C5" s="4"/>
      <c r="D5" s="4"/>
      <c r="E5" s="33">
        <f>E3/D4</f>
        <v>5148000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4"/>
      <c r="B6" s="34" t="s">
        <v>101</v>
      </c>
      <c r="C6" s="14"/>
      <c r="D6" s="14"/>
      <c r="E6" s="46">
        <f>E5/12</f>
        <v>429000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4"/>
      <c r="B8" s="29" t="s">
        <v>102</v>
      </c>
      <c r="C8" s="30"/>
      <c r="D8" s="47">
        <f>E3</f>
        <v>102960000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4"/>
      <c r="B9" s="32" t="s">
        <v>103</v>
      </c>
      <c r="C9" s="36">
        <v>0.3</v>
      </c>
      <c r="D9" s="33">
        <f>C9*D8</f>
        <v>30888000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4"/>
      <c r="B10" s="34" t="s">
        <v>104</v>
      </c>
      <c r="C10" s="48">
        <v>0.3</v>
      </c>
      <c r="D10" s="46">
        <f>D9</f>
        <v>30888000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4"/>
      <c r="B12" s="29" t="s">
        <v>105</v>
      </c>
      <c r="C12" s="30"/>
      <c r="D12" s="47">
        <f>D10</f>
        <v>30888000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4"/>
      <c r="B13" s="34" t="s">
        <v>106</v>
      </c>
      <c r="C13" s="14"/>
      <c r="D13" s="46">
        <f>D12/12</f>
        <v>2574000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4"/>
      <c r="B15" s="49" t="s">
        <v>107</v>
      </c>
      <c r="C15" s="50" t="s">
        <v>108</v>
      </c>
      <c r="D15" s="51">
        <f>D13</f>
        <v>2574000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4"/>
      <c r="B16" s="32"/>
      <c r="C16" s="4"/>
      <c r="D16" s="33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4"/>
      <c r="B17" s="32" t="s">
        <v>109</v>
      </c>
      <c r="C17" s="4" t="s">
        <v>110</v>
      </c>
      <c r="D17" s="33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4"/>
      <c r="B18" s="32">
        <v>100000.0</v>
      </c>
      <c r="C18" s="4">
        <v>15.0</v>
      </c>
      <c r="D18" s="33">
        <f t="shared" ref="D18:D20" si="1">B18*C18</f>
        <v>1500000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4"/>
      <c r="B19" s="32">
        <v>300000.0</v>
      </c>
      <c r="C19" s="4">
        <v>3.0</v>
      </c>
      <c r="D19" s="33">
        <f t="shared" si="1"/>
        <v>900000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4"/>
      <c r="B20" s="32">
        <v>500000.0</v>
      </c>
      <c r="C20" s="4">
        <v>3.0</v>
      </c>
      <c r="D20" s="33">
        <f t="shared" si="1"/>
        <v>1500000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4"/>
      <c r="B21" s="50" t="s">
        <v>111</v>
      </c>
      <c r="C21" s="52"/>
      <c r="D21" s="51">
        <f>SUM(D18:D20)</f>
        <v>3900000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4"/>
      <c r="B23" s="4" t="s">
        <v>73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4"/>
      <c r="B24" s="4" t="s">
        <v>74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4"/>
      <c r="B25" s="4" t="s">
        <v>75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4"/>
      <c r="B26" s="4" t="s">
        <v>76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4"/>
      <c r="B27" s="4" t="s">
        <v>77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1.0" footer="0.0" header="0.0" left="0.75" right="0.75" top="1.0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23.86"/>
    <col customWidth="1" min="3" max="4" width="9.14"/>
    <col customWidth="1" min="5" max="5" width="11.71"/>
    <col customWidth="1" min="6" max="26" width="9.14"/>
  </cols>
  <sheetData>
    <row r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4"/>
      <c r="B3" s="4" t="s">
        <v>112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4"/>
      <c r="B4" s="4" t="s">
        <v>113</v>
      </c>
      <c r="C4" s="4"/>
      <c r="D4" s="4"/>
      <c r="E4" s="4">
        <v>500000.0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4"/>
      <c r="B5" s="4" t="s">
        <v>114</v>
      </c>
      <c r="C5" s="4"/>
      <c r="D5" s="4"/>
      <c r="E5" s="4">
        <v>700000.0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4"/>
      <c r="B6" s="4" t="s">
        <v>115</v>
      </c>
      <c r="C6" s="4"/>
      <c r="D6" s="4"/>
      <c r="E6" s="4">
        <v>600000.0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1.0" footer="0.0" header="0.0" left="0.75" right="0.75" top="1.0"/>
  <pageSetup orientation="landscape"/>
  <drawing r:id="rId1"/>
</worksheet>
</file>